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<sst xmlns="http://schemas.openxmlformats.org/spreadsheetml/2006/main" count="1215" uniqueCount="226">
  <si>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</si>
  <si>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</si>
  <si>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</si>
  <si>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</si>
  <si>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</si>
  <si>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</si>
  <si>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</si>
  <si>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</si>
  <si>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</si>
  <si>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</si>
  <si>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</si>
  <si>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</si>
  <si>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</si>
  <si>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</si>
  <si>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</si>
  <si>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</si>
  <si>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</si>
  <si>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</si>
  <si>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</si>
  <si>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</si>
  <si>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</si>
  <si>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</si>
  <si>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</si>
  <si>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</si>
  <si>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</si>
  <si>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</si>
  <si>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</si>
  <si>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</si>
  <si>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</si>
  <si>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</si>
  <si>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</si>
  <si>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</si>
  <si>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</si>
  <si>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</si>
  <si>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</si>
  <si>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</si>
  <si>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</si>
  <si>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</si>
  <si>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</si>
  <si>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</si>
  <si>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</si>
  <si>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</si>
  <si>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</si>
  <si>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</si>
  <si>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</si>
  <si>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</si>
  <si>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</si>
  <si>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</si>
  <si>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</si>
  <si>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</si>
  <si>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</si>
  <si>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</si>
  <si>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</si>
  <si>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</si>
  <si>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</si>
  <si>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</si>
  <si>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</si>
  <si>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</si>
  <si>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</si>
  <si>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</si>
  <si>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</si>
  <si>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</si>
  <si>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</si>
  <si>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</si>
  <si>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</si>
  <si>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</si>
  <si>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</si>
  <si>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</si>
  <si>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</si>
  <si>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</si>
  <si>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</si>
  <si>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</si>
  <si>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</si>
  <si>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</si>
  <si>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</si>
  <si>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</si>
  <si>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</si>
  <si>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</si>
  <si>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</si>
  <si>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</si>
  <si>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</si>
  <si>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</si>
  <si>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</si>
  <si>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</si>
  <si>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</si>
  <si>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</si>
  <si>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</si>
  <si>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</si>
  <si>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</si>
  <si>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</si>
  <si>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</si>
  <si>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</si>
  <si>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</si>
  <si>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</si>
  <si>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</si>
  <si>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</si>
  <si>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</si>
  <si>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</si>
  <si>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</si>
  <si>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</si>
  <si>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</si>
  <si>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</si>
  <si>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</si>
  <si>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</si>
  <si>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</si>
  <si>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</si>
  <si>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</si>
  <si>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</si>
  <si>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</si>
  <si>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</si>
  <si>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</si>
  <si>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</si>
  <si>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</si>
  <si>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</si>
  <si>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</si>
  <si>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</si>
  <si>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</si>
  <si>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</si>
  <si>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</si>
  <si>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</si>
  <si>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</si>
  <si>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</si>
  <si>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</si>
  <si>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</si>
  <si>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</si>
  <si>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</si>
  <si>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</si>
  <si>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</si>
  <si>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</si>
  <si>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</si>
  <si>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</si>
  <si>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</si>
  <si>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</si>
  <si>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</si>
  <si>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</si>
  <si>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</si>
  <si>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</si>
  <si>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</si>
  <si>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</si>
  <si>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</si>
  <si>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</si>
  <si>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</si>
  <si>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</si>
  <si>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</si>
  <si>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</si>
  <si>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</si>
  <si>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</si>
  <si>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</si>
  <si>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</si>
  <si>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</si>
  <si>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</si>
  <si>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</si>
  <si>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</si>
  <si>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</si>
  <si>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</si>
  <si>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</si>
  <si>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</si>
  <si>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</si>
  <si>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</si>
  <si>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</si>
  <si>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</si>
  <si>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</si>
  <si>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</si>
  <si>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</si>
  <si>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</si>
  <si>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</si>
  <si>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</si>
  <si>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</si>
  <si>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</si>
  <si>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</si>
  <si>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</si>
  <si>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</si>
  <si>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</si>
  <si>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</si>
  <si>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</si>
  <si>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</si>
  <si>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</si>
  <si>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</si>
  <si>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</si>
  <si>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</si>
  <si>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</si>
  <si>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</si>
  <si>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</si>
  <si>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</si>
  <si>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</si>
  <si>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</si>
  <si>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</si>
  <si>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</si>
  <si>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</si>
  <si>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</si>
  <si>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</si>
  <si>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</si>
  <si>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</si>
  <si>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</si>
  <si>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</si>
  <si>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</si>
  <si>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</si>
  <si>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</si>
  <si>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</si>
  <si>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</si>
  <si>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</si>
  <si>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</si>
  <si>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</si>
  <si>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</si>
  <si>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</si>
  <si>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</si>
  <si>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</si>
  <si>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</si>
  <si>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</si>
  <si>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</si>
  <si>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</si>
  <si>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</si>
  <si>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</si>
  <si>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</si>
  <si>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</si>
  <si>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</si>
  <si>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</si>
  <si>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</si>
  <si>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</si>
  <si>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</si>
  <si>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</si>
  <si>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</si>
  <si>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</si>
  <si>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</si>
  <si>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04.07.17 </t>
    </r>
    <r>
      <rPr>
        <b/>
        <sz val="10"/>
        <rFont val="Times New Roman"/>
        <family val="1"/>
      </rPr>
      <t>включно</t>
    </r>
  </si>
  <si>
    <t>Плата за сертифікати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</si>
</sst>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155855.75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223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218</v>
      </c>
      <c r="O3" s="331" t="s">
        <v>220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219</v>
      </c>
      <c r="F4" s="314" t="s">
        <v>33</v>
      </c>
      <c r="G4" s="305" t="s">
        <v>221</v>
      </c>
      <c r="H4" s="316" t="s">
        <v>222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224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615292.76</v>
      </c>
      <c r="G8" s="151">
        <f aca="true" t="shared" si="0" ref="G8:G40">F8-E8</f>
        <v>-112047.43999999994</v>
      </c>
      <c r="H8" s="152">
        <f>F8/E8*100</f>
        <v>84.5949062075766</v>
      </c>
      <c r="I8" s="153">
        <f>F8-D8</f>
        <v>-683158.3400000001</v>
      </c>
      <c r="J8" s="153">
        <f>F8/D8*100</f>
        <v>47.38667170446388</v>
      </c>
      <c r="K8" s="151">
        <v>465511.42</v>
      </c>
      <c r="L8" s="151">
        <f aca="true" t="shared" si="1" ref="L8:L54">F8-K8</f>
        <v>149781.34000000003</v>
      </c>
      <c r="M8" s="205">
        <f aca="true" t="shared" si="2" ref="M8:M31">F8/K8</f>
        <v>1.3217565317731625</v>
      </c>
      <c r="N8" s="151">
        <f>N9+N15+N18+N19+N23+N17</f>
        <v>118464.60000000003</v>
      </c>
      <c r="O8" s="151">
        <f>O9+O15+O18+O19+O23+O17</f>
        <v>5822.639999999999</v>
      </c>
      <c r="P8" s="151">
        <f>O8-N8</f>
        <v>-112641.96000000004</v>
      </c>
      <c r="Q8" s="151">
        <f>O8/N8*100</f>
        <v>4.915088558100899</v>
      </c>
      <c r="R8" s="15">
        <f>R9+R15+R18+R19+R23</f>
        <v>102514</v>
      </c>
      <c r="S8" s="15">
        <f>O8-R8</f>
        <v>-96691.36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354449.4</v>
      </c>
      <c r="G9" s="150">
        <f t="shared" si="0"/>
        <v>-62090.59999999998</v>
      </c>
      <c r="H9" s="157">
        <f>F9/E9*100</f>
        <v>85.09372449224564</v>
      </c>
      <c r="I9" s="158">
        <f>F9-D9</f>
        <v>-412195.6</v>
      </c>
      <c r="J9" s="158">
        <f>F9/D9*100</f>
        <v>46.23383704322079</v>
      </c>
      <c r="K9" s="227">
        <v>261442.54</v>
      </c>
      <c r="L9" s="159">
        <f t="shared" si="1"/>
        <v>93006.86000000002</v>
      </c>
      <c r="M9" s="206">
        <f t="shared" si="2"/>
        <v>1.3557449373005632</v>
      </c>
      <c r="N9" s="157">
        <f>E9-червень!E9</f>
        <v>67300</v>
      </c>
      <c r="O9" s="160">
        <f>F9-червень!F9</f>
        <v>2907.0200000000186</v>
      </c>
      <c r="P9" s="161">
        <f>O9-N9</f>
        <v>-64392.97999999998</v>
      </c>
      <c r="Q9" s="158">
        <f>O9/N9*100</f>
        <v>4.319494799405674</v>
      </c>
      <c r="R9" s="100">
        <v>71000</v>
      </c>
      <c r="S9" s="100">
        <f>O9-R9</f>
        <v>-68092.97999999998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325119.8</v>
      </c>
      <c r="G10" s="103">
        <f t="shared" si="0"/>
        <v>-53488.20000000001</v>
      </c>
      <c r="H10" s="30">
        <f aca="true" t="shared" si="3" ref="H10:H39">F10/E10*100</f>
        <v>85.87240628829818</v>
      </c>
      <c r="I10" s="104">
        <f aca="true" t="shared" si="4" ref="I10:I40">F10-D10</f>
        <v>-376197.2</v>
      </c>
      <c r="J10" s="104">
        <f aca="true" t="shared" si="5" ref="J10:J39">F10/D10*100</f>
        <v>46.35846557262978</v>
      </c>
      <c r="K10" s="106">
        <v>231268.41</v>
      </c>
      <c r="L10" s="106">
        <f t="shared" si="1"/>
        <v>93851.38999999998</v>
      </c>
      <c r="M10" s="207">
        <f t="shared" si="2"/>
        <v>1.4058115416627803</v>
      </c>
      <c r="N10" s="105">
        <f>E10-червень!E10</f>
        <v>60544</v>
      </c>
      <c r="O10" s="144">
        <f>F10-червень!F10</f>
        <v>2575.039999999979</v>
      </c>
      <c r="P10" s="106">
        <f aca="true" t="shared" si="6" ref="P10:P40">O10-N10</f>
        <v>-57968.96000000002</v>
      </c>
      <c r="Q10" s="104">
        <f aca="true" t="shared" si="7" ref="Q10:Q27">O10/N10*100</f>
        <v>4.253171247357259</v>
      </c>
      <c r="R10" s="37"/>
      <c r="S10" s="100">
        <f aca="true" t="shared" si="8" ref="S10:S35">O10-R10</f>
        <v>2575.039999999979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19085.89</v>
      </c>
      <c r="G11" s="103">
        <f t="shared" si="0"/>
        <v>-7194.110000000001</v>
      </c>
      <c r="H11" s="30">
        <f t="shared" si="3"/>
        <v>72.62515220700152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E11-червень!E11</f>
        <v>4080</v>
      </c>
      <c r="O11" s="144">
        <f>F11-червень!F11</f>
        <v>0</v>
      </c>
      <c r="P11" s="106">
        <f t="shared" si="6"/>
        <v>-4080</v>
      </c>
      <c r="Q11" s="104">
        <f t="shared" si="7"/>
        <v>0</v>
      </c>
      <c r="R11" s="37"/>
      <c r="S11" s="100">
        <f t="shared" si="8"/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4662.57</v>
      </c>
      <c r="G12" s="103">
        <f t="shared" si="0"/>
        <v>222.5699999999997</v>
      </c>
      <c r="H12" s="30">
        <f t="shared" si="3"/>
        <v>105.01283783783784</v>
      </c>
      <c r="I12" s="104">
        <f t="shared" si="4"/>
        <v>-3617.4300000000003</v>
      </c>
      <c r="J12" s="104">
        <f t="shared" si="5"/>
        <v>56.31123188405797</v>
      </c>
      <c r="K12" s="106">
        <v>5288.66</v>
      </c>
      <c r="L12" s="106">
        <f t="shared" si="1"/>
        <v>-626.0900000000001</v>
      </c>
      <c r="M12" s="207">
        <f t="shared" si="2"/>
        <v>0.881616515336588</v>
      </c>
      <c r="N12" s="105">
        <f>E12-червень!E12</f>
        <v>600</v>
      </c>
      <c r="O12" s="144">
        <f>F12-червень!F12</f>
        <v>149.53999999999996</v>
      </c>
      <c r="P12" s="106">
        <f t="shared" si="6"/>
        <v>-450.46000000000004</v>
      </c>
      <c r="Q12" s="104">
        <f t="shared" si="7"/>
        <v>24.92333333333333</v>
      </c>
      <c r="R12" s="37"/>
      <c r="S12" s="100">
        <f t="shared" si="8"/>
        <v>149.53999999999996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4838.14</v>
      </c>
      <c r="G13" s="103">
        <f t="shared" si="0"/>
        <v>-1701.8599999999997</v>
      </c>
      <c r="H13" s="30">
        <f t="shared" si="3"/>
        <v>73.97767584097859</v>
      </c>
      <c r="I13" s="104">
        <f t="shared" si="4"/>
        <v>-4551.86</v>
      </c>
      <c r="J13" s="104">
        <f t="shared" si="5"/>
        <v>51.52438764643238</v>
      </c>
      <c r="K13" s="106">
        <v>4452.61</v>
      </c>
      <c r="L13" s="106">
        <f t="shared" si="1"/>
        <v>385.53000000000065</v>
      </c>
      <c r="M13" s="207">
        <f t="shared" si="2"/>
        <v>1.0865851713938568</v>
      </c>
      <c r="N13" s="105">
        <f>E13-червень!E13</f>
        <v>1980</v>
      </c>
      <c r="O13" s="144">
        <f>F13-червень!F13</f>
        <v>146.97000000000025</v>
      </c>
      <c r="P13" s="106">
        <f t="shared" si="6"/>
        <v>-1833.0299999999997</v>
      </c>
      <c r="Q13" s="104">
        <f t="shared" si="7"/>
        <v>7.422727272727285</v>
      </c>
      <c r="R13" s="37"/>
      <c r="S13" s="100">
        <f t="shared" si="8"/>
        <v>146.97000000000025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743.01</v>
      </c>
      <c r="G14" s="103">
        <f t="shared" si="0"/>
        <v>71.00999999999999</v>
      </c>
      <c r="H14" s="30">
        <f t="shared" si="3"/>
        <v>110.56696428571429</v>
      </c>
      <c r="I14" s="104">
        <f t="shared" si="4"/>
        <v>-408.99</v>
      </c>
      <c r="J14" s="104">
        <f t="shared" si="5"/>
        <v>64.49739583333334</v>
      </c>
      <c r="K14" s="106">
        <v>2400.61</v>
      </c>
      <c r="L14" s="106">
        <f t="shared" si="1"/>
        <v>-1657.6000000000001</v>
      </c>
      <c r="M14" s="207">
        <f t="shared" si="2"/>
        <v>0.30950883317156885</v>
      </c>
      <c r="N14" s="105">
        <f>E14-червень!E14</f>
        <v>96</v>
      </c>
      <c r="O14" s="144">
        <f>F14-червень!F14</f>
        <v>35.48000000000002</v>
      </c>
      <c r="P14" s="106">
        <f t="shared" si="6"/>
        <v>-60.51999999999998</v>
      </c>
      <c r="Q14" s="104">
        <f t="shared" si="7"/>
        <v>36.95833333333336</v>
      </c>
      <c r="R14" s="37"/>
      <c r="S14" s="100">
        <f t="shared" si="8"/>
        <v>35.48000000000002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E15-червень!E15</f>
        <v>0</v>
      </c>
      <c r="O15" s="168">
        <f>F15-червень!F15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54301.94</v>
      </c>
      <c r="G19" s="162">
        <f t="shared" si="0"/>
        <v>-16798.059999999998</v>
      </c>
      <c r="H19" s="164">
        <f t="shared" si="3"/>
        <v>76.37403656821378</v>
      </c>
      <c r="I19" s="165">
        <f t="shared" si="4"/>
        <v>-75698.06</v>
      </c>
      <c r="J19" s="165">
        <f t="shared" si="5"/>
        <v>41.770723076923076</v>
      </c>
      <c r="K19" s="161">
        <v>44512.02</v>
      </c>
      <c r="L19" s="167">
        <f t="shared" si="1"/>
        <v>9789.920000000006</v>
      </c>
      <c r="M19" s="213">
        <f t="shared" si="2"/>
        <v>1.2199387940605708</v>
      </c>
      <c r="N19" s="164">
        <f>E19-червень!E19</f>
        <v>11500</v>
      </c>
      <c r="O19" s="168">
        <f>F19-червень!F19</f>
        <v>341.83000000000175</v>
      </c>
      <c r="P19" s="167">
        <f t="shared" si="6"/>
        <v>-11158.169999999998</v>
      </c>
      <c r="Q19" s="165">
        <f t="shared" si="7"/>
        <v>2.972434782608711</v>
      </c>
      <c r="R19" s="294">
        <v>8800</v>
      </c>
      <c r="S19" s="100">
        <f t="shared" si="8"/>
        <v>-8458.169999999998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31249.56</v>
      </c>
      <c r="G20" s="253">
        <f t="shared" si="0"/>
        <v>-11200.439999999999</v>
      </c>
      <c r="H20" s="195">
        <f t="shared" si="3"/>
        <v>73.61498233215548</v>
      </c>
      <c r="I20" s="254">
        <f t="shared" si="4"/>
        <v>-45250.44</v>
      </c>
      <c r="J20" s="254">
        <f t="shared" si="5"/>
        <v>40.84909803921569</v>
      </c>
      <c r="K20" s="255">
        <v>44512.02</v>
      </c>
      <c r="L20" s="166">
        <f t="shared" si="1"/>
        <v>-13262.459999999995</v>
      </c>
      <c r="M20" s="256">
        <f t="shared" si="2"/>
        <v>0.702047671617689</v>
      </c>
      <c r="N20" s="195">
        <f>E20-червень!E20</f>
        <v>6550</v>
      </c>
      <c r="O20" s="179">
        <f>F20-червень!F20</f>
        <v>14.30000000000291</v>
      </c>
      <c r="P20" s="166">
        <f t="shared" si="6"/>
        <v>-6535.699999999997</v>
      </c>
      <c r="Q20" s="254">
        <f t="shared" si="7"/>
        <v>0.21832061068706735</v>
      </c>
      <c r="R20" s="104">
        <v>4450</v>
      </c>
      <c r="S20" s="104">
        <f t="shared" si="8"/>
        <v>-4435.699999999997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206377.90999999997</v>
      </c>
      <c r="G23" s="150">
        <f t="shared" si="0"/>
        <v>-32911.29000000004</v>
      </c>
      <c r="H23" s="157">
        <f t="shared" si="3"/>
        <v>86.24622841315026</v>
      </c>
      <c r="I23" s="158">
        <f t="shared" si="4"/>
        <v>-194752.19</v>
      </c>
      <c r="J23" s="158">
        <f t="shared" si="5"/>
        <v>51.44912087125847</v>
      </c>
      <c r="K23" s="158">
        <v>159141.65</v>
      </c>
      <c r="L23" s="161">
        <f t="shared" si="1"/>
        <v>47236.25999999998</v>
      </c>
      <c r="M23" s="209">
        <f t="shared" si="2"/>
        <v>1.296818965996645</v>
      </c>
      <c r="N23" s="157">
        <f>E23-червень!E23</f>
        <v>39664.600000000035</v>
      </c>
      <c r="O23" s="160">
        <f>F23-червень!F23</f>
        <v>2573.789999999979</v>
      </c>
      <c r="P23" s="161">
        <f t="shared" si="6"/>
        <v>-37090.810000000056</v>
      </c>
      <c r="Q23" s="158">
        <f t="shared" si="7"/>
        <v>6.488884294811941</v>
      </c>
      <c r="R23" s="288">
        <f>R24+R33+R35</f>
        <v>22714</v>
      </c>
      <c r="S23" s="294">
        <f t="shared" si="8"/>
        <v>-20140.21000000002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100452.09</v>
      </c>
      <c r="G24" s="150">
        <f t="shared" si="0"/>
        <v>-19618.809999999998</v>
      </c>
      <c r="H24" s="157">
        <f t="shared" si="3"/>
        <v>83.66064550194928</v>
      </c>
      <c r="I24" s="158">
        <f t="shared" si="4"/>
        <v>-106168.91</v>
      </c>
      <c r="J24" s="158">
        <f t="shared" si="5"/>
        <v>48.616592698709226</v>
      </c>
      <c r="K24" s="158">
        <v>85994.38</v>
      </c>
      <c r="L24" s="161">
        <f t="shared" si="1"/>
        <v>14457.709999999992</v>
      </c>
      <c r="M24" s="209">
        <f t="shared" si="2"/>
        <v>1.168123893677703</v>
      </c>
      <c r="N24" s="157">
        <f>E24-червень!E24</f>
        <v>21398</v>
      </c>
      <c r="O24" s="160">
        <f>F24-червень!F24</f>
        <v>1058.4199999999983</v>
      </c>
      <c r="P24" s="161">
        <f t="shared" si="6"/>
        <v>-20339.58</v>
      </c>
      <c r="Q24" s="158">
        <f t="shared" si="7"/>
        <v>4.9463501261800085</v>
      </c>
      <c r="R24" s="293">
        <f>R25+R28+R29</f>
        <v>15007</v>
      </c>
      <c r="S24" s="293">
        <f t="shared" si="8"/>
        <v>-13948.580000000002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11262.75</v>
      </c>
      <c r="G25" s="171">
        <f t="shared" si="0"/>
        <v>-3936.3500000000004</v>
      </c>
      <c r="H25" s="173">
        <f t="shared" si="3"/>
        <v>74.10142705818107</v>
      </c>
      <c r="I25" s="174">
        <f t="shared" si="4"/>
        <v>-11546.25</v>
      </c>
      <c r="J25" s="174">
        <f t="shared" si="5"/>
        <v>49.37853478889912</v>
      </c>
      <c r="K25" s="175">
        <v>9233.59</v>
      </c>
      <c r="L25" s="166">
        <f t="shared" si="1"/>
        <v>2029.1599999999999</v>
      </c>
      <c r="M25" s="215">
        <f t="shared" si="2"/>
        <v>1.2197585121280021</v>
      </c>
      <c r="N25" s="195">
        <f>E25-червень!E25</f>
        <v>4810</v>
      </c>
      <c r="O25" s="179">
        <f>F25-червень!F25</f>
        <v>177.21999999999935</v>
      </c>
      <c r="P25" s="177">
        <f t="shared" si="6"/>
        <v>-4632.780000000001</v>
      </c>
      <c r="Q25" s="174">
        <f t="shared" si="7"/>
        <v>3.6844074844074712</v>
      </c>
      <c r="R25" s="104">
        <v>800</v>
      </c>
      <c r="S25" s="104">
        <f t="shared" si="8"/>
        <v>-622.7800000000007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216.95</v>
      </c>
      <c r="G26" s="198">
        <f t="shared" si="0"/>
        <v>-943.05</v>
      </c>
      <c r="H26" s="199">
        <f t="shared" si="3"/>
        <v>18.70258620689655</v>
      </c>
      <c r="I26" s="200">
        <f t="shared" si="4"/>
        <v>-1605.35</v>
      </c>
      <c r="J26" s="200">
        <f t="shared" si="5"/>
        <v>11.905284530538331</v>
      </c>
      <c r="K26" s="200">
        <v>342.1</v>
      </c>
      <c r="L26" s="200">
        <f t="shared" si="1"/>
        <v>-125.15000000000003</v>
      </c>
      <c r="M26" s="228">
        <f t="shared" si="2"/>
        <v>0.6341712949429991</v>
      </c>
      <c r="N26" s="237">
        <f>E26-червень!E26</f>
        <v>450</v>
      </c>
      <c r="O26" s="237">
        <f>F26-червень!F26</f>
        <v>3.6899999999999977</v>
      </c>
      <c r="P26" s="200">
        <f t="shared" si="6"/>
        <v>-446.31</v>
      </c>
      <c r="Q26" s="200">
        <f t="shared" si="7"/>
        <v>0.8199999999999995</v>
      </c>
      <c r="R26" s="104"/>
      <c r="S26" s="104">
        <f t="shared" si="8"/>
        <v>3.6899999999999977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11045.8</v>
      </c>
      <c r="G27" s="198">
        <f t="shared" si="0"/>
        <v>-2993.300000000001</v>
      </c>
      <c r="H27" s="199">
        <f t="shared" si="3"/>
        <v>78.67883268870511</v>
      </c>
      <c r="I27" s="200">
        <f t="shared" si="4"/>
        <v>-9940.900000000001</v>
      </c>
      <c r="J27" s="200">
        <f t="shared" si="5"/>
        <v>52.63238146063935</v>
      </c>
      <c r="K27" s="200">
        <v>8891.49</v>
      </c>
      <c r="L27" s="200">
        <f t="shared" si="1"/>
        <v>2154.3099999999995</v>
      </c>
      <c r="M27" s="228">
        <f t="shared" si="2"/>
        <v>1.2422889751886355</v>
      </c>
      <c r="N27" s="237">
        <f>E27-червень!E27</f>
        <v>4360</v>
      </c>
      <c r="O27" s="237">
        <f>F27-червень!F27</f>
        <v>173.53999999999905</v>
      </c>
      <c r="P27" s="200">
        <f t="shared" si="6"/>
        <v>-4186.460000000001</v>
      </c>
      <c r="Q27" s="200">
        <f t="shared" si="7"/>
        <v>3.980275229357776</v>
      </c>
      <c r="R27" s="104"/>
      <c r="S27" s="104">
        <f t="shared" si="8"/>
        <v>173.53999999999905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-78.81</v>
      </c>
      <c r="G28" s="171">
        <f t="shared" si="0"/>
        <v>-335.61</v>
      </c>
      <c r="H28" s="173">
        <f t="shared" si="3"/>
        <v>-30.689252336448597</v>
      </c>
      <c r="I28" s="174">
        <f t="shared" si="4"/>
        <v>-898.81</v>
      </c>
      <c r="J28" s="174">
        <f t="shared" si="5"/>
        <v>-9.610975609756098</v>
      </c>
      <c r="K28" s="174">
        <v>435.05</v>
      </c>
      <c r="L28" s="174">
        <f t="shared" si="1"/>
        <v>-513.86</v>
      </c>
      <c r="M28" s="212">
        <f t="shared" si="2"/>
        <v>-0.1811515917710608</v>
      </c>
      <c r="N28" s="195">
        <f>E28-червень!E28</f>
        <v>123</v>
      </c>
      <c r="O28" s="179">
        <f>F28-червень!F28</f>
        <v>10.420000000000002</v>
      </c>
      <c r="P28" s="177">
        <f t="shared" si="6"/>
        <v>-112.58</v>
      </c>
      <c r="Q28" s="174">
        <f>O28/N28*100</f>
        <v>8.471544715447155</v>
      </c>
      <c r="R28" s="104">
        <v>-25</v>
      </c>
      <c r="S28" s="104">
        <f t="shared" si="8"/>
        <v>35.42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89268.15</v>
      </c>
      <c r="G29" s="171">
        <f t="shared" si="0"/>
        <v>-15346.850000000006</v>
      </c>
      <c r="H29" s="173">
        <f t="shared" si="3"/>
        <v>85.33016297854036</v>
      </c>
      <c r="I29" s="174">
        <f t="shared" si="4"/>
        <v>-93723.85</v>
      </c>
      <c r="J29" s="174">
        <f t="shared" si="5"/>
        <v>48.7825424062254</v>
      </c>
      <c r="K29" s="175">
        <v>76325.75</v>
      </c>
      <c r="L29" s="175">
        <f t="shared" si="1"/>
        <v>12942.399999999994</v>
      </c>
      <c r="M29" s="211">
        <f t="shared" si="2"/>
        <v>1.1695679374260979</v>
      </c>
      <c r="N29" s="195">
        <f>E29-червень!E29</f>
        <v>16465</v>
      </c>
      <c r="O29" s="179">
        <f>F29-червень!F29</f>
        <v>870.7799999999988</v>
      </c>
      <c r="P29" s="177">
        <f t="shared" si="6"/>
        <v>-15594.220000000001</v>
      </c>
      <c r="Q29" s="174">
        <f>O29/N29*100</f>
        <v>5.28867294260552</v>
      </c>
      <c r="R29" s="104">
        <v>14232</v>
      </c>
      <c r="S29" s="104">
        <f t="shared" si="8"/>
        <v>-13361.220000000001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30894.01</v>
      </c>
      <c r="G30" s="198">
        <f t="shared" si="0"/>
        <v>-1820.9900000000016</v>
      </c>
      <c r="H30" s="199">
        <f t="shared" si="3"/>
        <v>94.43377655509705</v>
      </c>
      <c r="I30" s="200">
        <f t="shared" si="4"/>
        <v>-26638.99</v>
      </c>
      <c r="J30" s="200">
        <f t="shared" si="5"/>
        <v>53.69789512106096</v>
      </c>
      <c r="K30" s="200">
        <v>23736.85</v>
      </c>
      <c r="L30" s="200">
        <f t="shared" si="1"/>
        <v>7157.16</v>
      </c>
      <c r="M30" s="228">
        <f t="shared" si="2"/>
        <v>1.3015210527091843</v>
      </c>
      <c r="N30" s="237">
        <f>E30-червень!E30</f>
        <v>5935</v>
      </c>
      <c r="O30" s="237">
        <f>F30-червень!F30</f>
        <v>236.05999999999767</v>
      </c>
      <c r="P30" s="200">
        <f t="shared" si="6"/>
        <v>-5698.940000000002</v>
      </c>
      <c r="Q30" s="200">
        <f>O30/N30*100</f>
        <v>3.977422072451519</v>
      </c>
      <c r="R30" s="107"/>
      <c r="S30" s="100">
        <f t="shared" si="8"/>
        <v>236.05999999999767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58374.14</v>
      </c>
      <c r="G31" s="198">
        <f t="shared" si="0"/>
        <v>-13525.86</v>
      </c>
      <c r="H31" s="199">
        <f t="shared" si="3"/>
        <v>81.1879554937413</v>
      </c>
      <c r="I31" s="200">
        <f t="shared" si="4"/>
        <v>-67084.86</v>
      </c>
      <c r="J31" s="200">
        <f t="shared" si="5"/>
        <v>46.52845949672801</v>
      </c>
      <c r="K31" s="200">
        <v>52588.89</v>
      </c>
      <c r="L31" s="200">
        <f t="shared" si="1"/>
        <v>5785.25</v>
      </c>
      <c r="M31" s="228">
        <f t="shared" si="2"/>
        <v>1.110008977181302</v>
      </c>
      <c r="N31" s="237">
        <f>E31-червень!E31</f>
        <v>10530</v>
      </c>
      <c r="O31" s="237">
        <f>F31-червень!F31</f>
        <v>634.7200000000012</v>
      </c>
      <c r="P31" s="200">
        <f t="shared" si="6"/>
        <v>-9895.279999999999</v>
      </c>
      <c r="Q31" s="200">
        <f>O31/N31*100</f>
        <v>6.027730294396972</v>
      </c>
      <c r="R31" s="107"/>
      <c r="S31" s="100">
        <f t="shared" si="8"/>
        <v>634.7200000000012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79.23</v>
      </c>
      <c r="G33" s="150">
        <f t="shared" si="0"/>
        <v>23.630000000000003</v>
      </c>
      <c r="H33" s="157">
        <f t="shared" si="3"/>
        <v>142.5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E33-червень!E33</f>
        <v>9.600000000000001</v>
      </c>
      <c r="O33" s="160">
        <f>F33-червень!F33</f>
        <v>0</v>
      </c>
      <c r="P33" s="161">
        <f t="shared" si="6"/>
        <v>-9.600000000000001</v>
      </c>
      <c r="Q33" s="158">
        <f>O33/N33*100</f>
        <v>0</v>
      </c>
      <c r="R33" s="293">
        <v>7</v>
      </c>
      <c r="S33" s="293">
        <f t="shared" si="8"/>
        <v>-7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-31.23</v>
      </c>
      <c r="G34" s="150">
        <f t="shared" si="0"/>
        <v>-31.23</v>
      </c>
      <c r="H34" s="157"/>
      <c r="I34" s="158">
        <f t="shared" si="4"/>
        <v>-31.23</v>
      </c>
      <c r="J34" s="158"/>
      <c r="K34" s="158">
        <v>-125.04</v>
      </c>
      <c r="L34" s="158">
        <f t="shared" si="1"/>
        <v>93.81</v>
      </c>
      <c r="M34" s="210">
        <f>F34/K34</f>
        <v>0.24976007677543186</v>
      </c>
      <c r="N34" s="157">
        <f>E34-червень!E34</f>
        <v>0</v>
      </c>
      <c r="O34" s="160">
        <f>F34-червень!F34</f>
        <v>0.08999999999999986</v>
      </c>
      <c r="P34" s="161">
        <f t="shared" si="6"/>
        <v>0.08999999999999986</v>
      </c>
      <c r="Q34" s="158"/>
      <c r="R34" s="293"/>
      <c r="S34" s="293">
        <f t="shared" si="8"/>
        <v>0.08999999999999986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105877.62</v>
      </c>
      <c r="G35" s="162">
        <f t="shared" si="0"/>
        <v>-13285.080000000002</v>
      </c>
      <c r="H35" s="164">
        <f t="shared" si="3"/>
        <v>88.85131001563408</v>
      </c>
      <c r="I35" s="165">
        <f t="shared" si="4"/>
        <v>-88516.48000000001</v>
      </c>
      <c r="J35" s="165">
        <f t="shared" si="5"/>
        <v>54.46544931147601</v>
      </c>
      <c r="K35" s="178">
        <v>73216.69</v>
      </c>
      <c r="L35" s="178">
        <f>F35-K35</f>
        <v>32660.929999999993</v>
      </c>
      <c r="M35" s="226">
        <f>F35/K35</f>
        <v>1.4460858582926925</v>
      </c>
      <c r="N35" s="157">
        <f>E35-червень!E35</f>
        <v>18257</v>
      </c>
      <c r="O35" s="160">
        <f>F35-червень!F35</f>
        <v>1515.2799999999988</v>
      </c>
      <c r="P35" s="167">
        <f t="shared" si="6"/>
        <v>-16741.72</v>
      </c>
      <c r="Q35" s="165">
        <f>O35/N35*100</f>
        <v>8.299720655091193</v>
      </c>
      <c r="R35" s="293">
        <v>7700</v>
      </c>
      <c r="S35" s="293">
        <f t="shared" si="8"/>
        <v>-6184.720000000001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20491.25</v>
      </c>
      <c r="G37" s="103">
        <f t="shared" si="0"/>
        <v>-2778.75</v>
      </c>
      <c r="H37" s="105">
        <f t="shared" si="3"/>
        <v>88.0586592178771</v>
      </c>
      <c r="I37" s="104">
        <f t="shared" si="4"/>
        <v>-20508.75</v>
      </c>
      <c r="J37" s="104">
        <f t="shared" si="5"/>
        <v>49.97865853658537</v>
      </c>
      <c r="K37" s="127">
        <v>18313.06</v>
      </c>
      <c r="L37" s="127">
        <f t="shared" si="1"/>
        <v>2178.1899999999987</v>
      </c>
      <c r="M37" s="216">
        <f t="shared" si="9"/>
        <v>1.1189418917428327</v>
      </c>
      <c r="N37" s="105">
        <f>E37-червень!E37</f>
        <v>3250</v>
      </c>
      <c r="O37" s="144">
        <f>F37-червень!F37</f>
        <v>203.1899999999987</v>
      </c>
      <c r="P37" s="106">
        <f t="shared" si="6"/>
        <v>-3046.8100000000013</v>
      </c>
      <c r="Q37" s="104">
        <f>O37/N37*100</f>
        <v>6.251999999999961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85362.86</v>
      </c>
      <c r="G38" s="103">
        <f t="shared" si="0"/>
        <v>-10497.14</v>
      </c>
      <c r="H38" s="105">
        <f t="shared" si="3"/>
        <v>89.04950970164823</v>
      </c>
      <c r="I38" s="104">
        <f t="shared" si="4"/>
        <v>-67976.24</v>
      </c>
      <c r="J38" s="104">
        <f t="shared" si="5"/>
        <v>55.66933678363836</v>
      </c>
      <c r="K38" s="127">
        <v>54889.45</v>
      </c>
      <c r="L38" s="127">
        <f t="shared" si="1"/>
        <v>30473.410000000003</v>
      </c>
      <c r="M38" s="216">
        <f t="shared" si="9"/>
        <v>1.5551779075942647</v>
      </c>
      <c r="N38" s="105">
        <f>E38-червень!E38</f>
        <v>15000</v>
      </c>
      <c r="O38" s="144">
        <f>F38-червень!F38</f>
        <v>1312.0899999999965</v>
      </c>
      <c r="P38" s="106">
        <f t="shared" si="6"/>
        <v>-13687.910000000003</v>
      </c>
      <c r="Q38" s="104">
        <f>O38/N38*100</f>
        <v>8.747266666666643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23.5</v>
      </c>
      <c r="G39" s="103">
        <f t="shared" si="0"/>
        <v>-9.200000000000003</v>
      </c>
      <c r="H39" s="105">
        <f t="shared" si="3"/>
        <v>71.86544342507645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E39-червень!E39</f>
        <v>7.0000000000000036</v>
      </c>
      <c r="O39" s="144">
        <f>F39-червень!F39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36961.62</v>
      </c>
      <c r="G41" s="287">
        <f>G42+G43+G44+G45+G46+G48+G50+G51+G52+G53+G54+G59+G60+G64+G47+G49</f>
        <v>1767.919999999999</v>
      </c>
      <c r="H41" s="152">
        <f>F41/E41*100</f>
        <v>105.02339907426614</v>
      </c>
      <c r="I41" s="153">
        <f>F41-D41</f>
        <v>-22063.379999999997</v>
      </c>
      <c r="J41" s="153">
        <f>F41/D41*100</f>
        <v>62.62027954256671</v>
      </c>
      <c r="K41" s="151">
        <v>29260.66</v>
      </c>
      <c r="L41" s="151">
        <f t="shared" si="1"/>
        <v>7700.960000000003</v>
      </c>
      <c r="M41" s="205">
        <f t="shared" si="9"/>
        <v>1.2631847675342935</v>
      </c>
      <c r="N41" s="151">
        <f>N42+N43+N44+N45+N46+N48+N50+N51+N52+N53+N54+N59+N60+N64+N47+N49</f>
        <v>5277.6</v>
      </c>
      <c r="O41" s="151">
        <f>O42+O43+O44+O45+O46+O48+O50+O51+O52+O53+O54+O59+O60+O64+O47+O49</f>
        <v>2903.16</v>
      </c>
      <c r="P41" s="151">
        <f>P42+P43+P44+P45+P46+P48+P50+P51+P52+P53+P54+P59+P60+P64</f>
        <v>-2368.5899999999997</v>
      </c>
      <c r="Q41" s="151">
        <f>O41/N41*100</f>
        <v>55.00909504320145</v>
      </c>
      <c r="R41" s="15">
        <f>R42+R43+R44+R45+R46+R47+R48+R50+R51+R52+R53+R54+R59+R60+R64</f>
        <v>5598.5</v>
      </c>
      <c r="S41" s="15">
        <f>O41-R41</f>
        <v>-2695.34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E42-червень!E42</f>
        <v>0</v>
      </c>
      <c r="O42" s="168">
        <f>F42-червень!F42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13895.81</v>
      </c>
      <c r="L43" s="165">
        <f t="shared" si="1"/>
        <v>1996.8199999999997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102.8</v>
      </c>
      <c r="G44" s="162">
        <f t="shared" si="12"/>
        <v>79.8</v>
      </c>
      <c r="H44" s="164">
        <f>F44/E44*100</f>
        <v>446.95652173913044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E44-червень!E44</f>
        <v>1</v>
      </c>
      <c r="O44" s="168">
        <f>F44-червень!F44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E45-червень!E45</f>
        <v>0</v>
      </c>
      <c r="O45" s="168">
        <f>F45-червень!F45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502.38</v>
      </c>
      <c r="G46" s="162">
        <f t="shared" si="12"/>
        <v>352.38</v>
      </c>
      <c r="H46" s="164">
        <f t="shared" si="10"/>
        <v>334.92</v>
      </c>
      <c r="I46" s="165">
        <f t="shared" si="13"/>
        <v>242.38</v>
      </c>
      <c r="J46" s="165">
        <f t="shared" si="16"/>
        <v>193.22307692307692</v>
      </c>
      <c r="K46" s="165">
        <v>60.97</v>
      </c>
      <c r="L46" s="165">
        <f t="shared" si="1"/>
        <v>441.40999999999997</v>
      </c>
      <c r="M46" s="218">
        <f t="shared" si="17"/>
        <v>8.239790060685584</v>
      </c>
      <c r="N46" s="164">
        <f>E46-червень!E46</f>
        <v>22</v>
      </c>
      <c r="O46" s="168">
        <f>F46-червень!F46</f>
        <v>0.8500000000000227</v>
      </c>
      <c r="P46" s="167">
        <f t="shared" si="14"/>
        <v>-21.149999999999977</v>
      </c>
      <c r="Q46" s="165">
        <f t="shared" si="11"/>
        <v>3.863636363636467</v>
      </c>
      <c r="R46" s="37">
        <v>70</v>
      </c>
      <c r="S46" s="37">
        <f t="shared" si="15"/>
        <v>-69.14999999999998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71.01</v>
      </c>
      <c r="G47" s="162">
        <f t="shared" si="12"/>
        <v>9.810000000000002</v>
      </c>
      <c r="H47" s="164">
        <f t="shared" si="10"/>
        <v>116.0294117647059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E47-червень!E47</f>
        <v>13.600000000000001</v>
      </c>
      <c r="O47" s="168">
        <f>F47-червень!F47</f>
        <v>0</v>
      </c>
      <c r="P47" s="167">
        <f t="shared" si="14"/>
        <v>-13.600000000000001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642.84</v>
      </c>
      <c r="G48" s="162">
        <f t="shared" si="12"/>
        <v>122.84000000000003</v>
      </c>
      <c r="H48" s="164">
        <f t="shared" si="10"/>
        <v>123.62307692307692</v>
      </c>
      <c r="I48" s="165">
        <f t="shared" si="13"/>
        <v>-87.15999999999997</v>
      </c>
      <c r="J48" s="165">
        <f t="shared" si="16"/>
        <v>88.06027397260274</v>
      </c>
      <c r="K48" s="165">
        <v>168.08</v>
      </c>
      <c r="L48" s="165">
        <f t="shared" si="1"/>
        <v>474.76</v>
      </c>
      <c r="M48" s="218"/>
      <c r="N48" s="164">
        <f>E48-червень!E48</f>
        <v>60</v>
      </c>
      <c r="O48" s="168">
        <f>F48-червень!F48</f>
        <v>13.920000000000073</v>
      </c>
      <c r="P48" s="167">
        <f t="shared" si="14"/>
        <v>-46.07999999999993</v>
      </c>
      <c r="Q48" s="165">
        <f t="shared" si="11"/>
        <v>23.20000000000012</v>
      </c>
      <c r="R48" s="37">
        <v>100</v>
      </c>
      <c r="S48" s="37">
        <f t="shared" si="15"/>
        <v>-86.07999999999993</v>
      </c>
    </row>
    <row r="49" spans="1:19" s="6" customFormat="1" ht="18">
      <c r="A49" s="8"/>
      <c r="B49" s="130" t="s">
        <v>225</v>
      </c>
      <c r="C49" s="49">
        <v>22010200</v>
      </c>
      <c r="D49" s="150">
        <v>0</v>
      </c>
      <c r="E49" s="150">
        <v>0</v>
      </c>
      <c r="F49" s="156">
        <v>8.44</v>
      </c>
      <c r="G49" s="162">
        <f t="shared" si="12"/>
        <v>8.44</v>
      </c>
      <c r="H49" s="164"/>
      <c r="I49" s="165">
        <f t="shared" si="13"/>
        <v>8.44</v>
      </c>
      <c r="J49" s="165"/>
      <c r="K49" s="165"/>
      <c r="L49" s="165">
        <f t="shared" si="1"/>
        <v>8.44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7.75</v>
      </c>
      <c r="P49" s="167"/>
      <c r="Q49" s="165"/>
      <c r="R49" s="37"/>
      <c r="S49" s="37">
        <f t="shared" si="15"/>
        <v>7.75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8624.89</v>
      </c>
      <c r="G50" s="162">
        <f t="shared" si="12"/>
        <v>1584.8899999999994</v>
      </c>
      <c r="H50" s="164">
        <f t="shared" si="10"/>
        <v>122.51264204545453</v>
      </c>
      <c r="I50" s="165">
        <f t="shared" si="13"/>
        <v>-2375.1100000000006</v>
      </c>
      <c r="J50" s="165">
        <f t="shared" si="16"/>
        <v>78.4080909090909</v>
      </c>
      <c r="K50" s="165">
        <v>5001.06</v>
      </c>
      <c r="L50" s="165">
        <f t="shared" si="1"/>
        <v>3623.829999999999</v>
      </c>
      <c r="M50" s="218">
        <f t="shared" si="17"/>
        <v>1.7246123821749786</v>
      </c>
      <c r="N50" s="164">
        <f>E50-червень!E50</f>
        <v>1000</v>
      </c>
      <c r="O50" s="168">
        <f>F50-червень!F50</f>
        <v>260.5799999999999</v>
      </c>
      <c r="P50" s="167">
        <f t="shared" si="14"/>
        <v>-739.4200000000001</v>
      </c>
      <c r="Q50" s="165">
        <f t="shared" si="11"/>
        <v>26.057999999999993</v>
      </c>
      <c r="R50" s="37">
        <v>1400</v>
      </c>
      <c r="S50" s="37">
        <f t="shared" si="15"/>
        <v>-1139.42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268.21</v>
      </c>
      <c r="G51" s="162">
        <f t="shared" si="12"/>
        <v>93.20999999999998</v>
      </c>
      <c r="H51" s="164">
        <f t="shared" si="10"/>
        <v>153.26285714285711</v>
      </c>
      <c r="I51" s="165">
        <f t="shared" si="13"/>
        <v>-41.79000000000002</v>
      </c>
      <c r="J51" s="165">
        <f t="shared" si="16"/>
        <v>86.51935483870967</v>
      </c>
      <c r="K51" s="165">
        <v>68.92</v>
      </c>
      <c r="L51" s="165">
        <f t="shared" si="1"/>
        <v>199.28999999999996</v>
      </c>
      <c r="M51" s="218"/>
      <c r="N51" s="164">
        <f>E51-червень!E51</f>
        <v>25</v>
      </c>
      <c r="O51" s="168">
        <f>F51-червень!F51</f>
        <v>5.399999999999977</v>
      </c>
      <c r="P51" s="167">
        <f t="shared" si="14"/>
        <v>-19.600000000000023</v>
      </c>
      <c r="Q51" s="165">
        <f t="shared" si="11"/>
        <v>21.59999999999991</v>
      </c>
      <c r="R51" s="37">
        <v>40</v>
      </c>
      <c r="S51" s="37">
        <f t="shared" si="15"/>
        <v>-34.60000000000002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3267.35</v>
      </c>
      <c r="G53" s="162">
        <f t="shared" si="12"/>
        <v>-982.6500000000001</v>
      </c>
      <c r="H53" s="164">
        <f t="shared" si="10"/>
        <v>76.87882352941176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E53-червень!E53</f>
        <v>605</v>
      </c>
      <c r="O53" s="168">
        <f>F53-червень!F53</f>
        <v>0</v>
      </c>
      <c r="P53" s="167">
        <f t="shared" si="14"/>
        <v>-605</v>
      </c>
      <c r="Q53" s="165">
        <f t="shared" si="11"/>
        <v>0</v>
      </c>
      <c r="R53" s="37">
        <v>550</v>
      </c>
      <c r="S53" s="37">
        <f t="shared" si="15"/>
        <v>-550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391.83</v>
      </c>
      <c r="G54" s="162">
        <f t="shared" si="12"/>
        <v>-298.17</v>
      </c>
      <c r="H54" s="164">
        <f t="shared" si="10"/>
        <v>56.78695652173913</v>
      </c>
      <c r="I54" s="165">
        <f t="shared" si="13"/>
        <v>-808.1700000000001</v>
      </c>
      <c r="J54" s="165">
        <f t="shared" si="16"/>
        <v>32.6525</v>
      </c>
      <c r="K54" s="165">
        <v>3094.63</v>
      </c>
      <c r="L54" s="165">
        <f t="shared" si="1"/>
        <v>-2702.8</v>
      </c>
      <c r="M54" s="218">
        <f t="shared" si="17"/>
        <v>0.1266161059642025</v>
      </c>
      <c r="N54" s="164">
        <f>E54-червень!E54</f>
        <v>120</v>
      </c>
      <c r="O54" s="168">
        <f>F54-червень!F54</f>
        <v>3.409999999999968</v>
      </c>
      <c r="P54" s="167">
        <f t="shared" si="14"/>
        <v>-116.59000000000003</v>
      </c>
      <c r="Q54" s="165">
        <f t="shared" si="11"/>
        <v>2.84166666666664</v>
      </c>
      <c r="R54" s="37">
        <v>50</v>
      </c>
      <c r="S54" s="37">
        <f t="shared" si="15"/>
        <v>-46.59000000000003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334.67</v>
      </c>
      <c r="G55" s="34">
        <f t="shared" si="12"/>
        <v>-245.32999999999998</v>
      </c>
      <c r="H55" s="30">
        <f t="shared" si="10"/>
        <v>57.70172413793103</v>
      </c>
      <c r="I55" s="104">
        <f t="shared" si="13"/>
        <v>-663.3299999999999</v>
      </c>
      <c r="J55" s="104">
        <f t="shared" si="16"/>
        <v>33.53406813627255</v>
      </c>
      <c r="K55" s="104">
        <v>420.67</v>
      </c>
      <c r="L55" s="104">
        <f>F55-K55</f>
        <v>-86</v>
      </c>
      <c r="M55" s="109">
        <f t="shared" si="17"/>
        <v>0.7955642189840018</v>
      </c>
      <c r="N55" s="105">
        <f>E55-червень!E55</f>
        <v>100</v>
      </c>
      <c r="O55" s="144">
        <f>F55-червень!F55</f>
        <v>2.140000000000043</v>
      </c>
      <c r="P55" s="106">
        <f t="shared" si="14"/>
        <v>-97.85999999999996</v>
      </c>
      <c r="Q55" s="119">
        <f t="shared" si="11"/>
        <v>2.140000000000043</v>
      </c>
      <c r="R55" s="37"/>
      <c r="S55" s="37">
        <f t="shared" si="15"/>
        <v>2.140000000000043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57.01</v>
      </c>
      <c r="G58" s="34">
        <f t="shared" si="12"/>
        <v>-52.99</v>
      </c>
      <c r="H58" s="30">
        <f t="shared" si="10"/>
        <v>51.82727272727272</v>
      </c>
      <c r="I58" s="104">
        <f t="shared" si="13"/>
        <v>-142.99</v>
      </c>
      <c r="J58" s="104">
        <f t="shared" si="16"/>
        <v>28.504999999999995</v>
      </c>
      <c r="K58" s="104">
        <v>2673.71</v>
      </c>
      <c r="L58" s="104">
        <f>F58-K58</f>
        <v>-2616.7</v>
      </c>
      <c r="M58" s="109">
        <f t="shared" si="17"/>
        <v>0.021322432126146814</v>
      </c>
      <c r="N58" s="105">
        <f>E58-червень!E58</f>
        <v>20</v>
      </c>
      <c r="O58" s="144">
        <f>F58-червень!F58</f>
        <v>1.269999999999996</v>
      </c>
      <c r="P58" s="106">
        <f t="shared" si="14"/>
        <v>-18.730000000000004</v>
      </c>
      <c r="Q58" s="119">
        <f t="shared" si="11"/>
        <v>6.349999999999981</v>
      </c>
      <c r="R58" s="37"/>
      <c r="S58" s="37">
        <f t="shared" si="15"/>
        <v>1.269999999999996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4899.84</v>
      </c>
      <c r="G60" s="162">
        <f t="shared" si="12"/>
        <v>-560.1599999999999</v>
      </c>
      <c r="H60" s="164">
        <f t="shared" si="10"/>
        <v>89.74065934065935</v>
      </c>
      <c r="I60" s="165">
        <f t="shared" si="13"/>
        <v>-2450.16</v>
      </c>
      <c r="J60" s="165">
        <f t="shared" si="16"/>
        <v>66.66448979591837</v>
      </c>
      <c r="K60" s="165">
        <v>2709.14</v>
      </c>
      <c r="L60" s="165">
        <f aca="true" t="shared" si="18" ref="L60:L66">F60-K60</f>
        <v>2190.7000000000003</v>
      </c>
      <c r="M60" s="218">
        <f t="shared" si="17"/>
        <v>1.808632997925541</v>
      </c>
      <c r="N60" s="164">
        <f>E60-червень!E60</f>
        <v>600</v>
      </c>
      <c r="O60" s="168">
        <f>F60-червень!F60</f>
        <v>65.0600000000004</v>
      </c>
      <c r="P60" s="167">
        <f t="shared" si="14"/>
        <v>-534.9399999999996</v>
      </c>
      <c r="Q60" s="165">
        <f t="shared" si="11"/>
        <v>10.843333333333401</v>
      </c>
      <c r="R60" s="37">
        <v>500</v>
      </c>
      <c r="S60" s="37">
        <f t="shared" si="15"/>
        <v>-434.9399999999996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1085.32</v>
      </c>
      <c r="G62" s="162"/>
      <c r="H62" s="164"/>
      <c r="I62" s="165"/>
      <c r="J62" s="165"/>
      <c r="K62" s="166">
        <v>592.26</v>
      </c>
      <c r="L62" s="165">
        <f t="shared" si="18"/>
        <v>493.05999999999995</v>
      </c>
      <c r="M62" s="218">
        <f t="shared" si="17"/>
        <v>1.8325059939891264</v>
      </c>
      <c r="N62" s="195"/>
      <c r="O62" s="179">
        <f>F62-червень!F62</f>
        <v>15.6099999999999</v>
      </c>
      <c r="P62" s="166"/>
      <c r="Q62" s="165"/>
      <c r="R62" s="37"/>
      <c r="S62" s="37">
        <f t="shared" si="15"/>
        <v>15.6099999999999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54.64</v>
      </c>
      <c r="G64" s="162">
        <f t="shared" si="12"/>
        <v>4.640000000000001</v>
      </c>
      <c r="H64" s="164">
        <f t="shared" si="10"/>
        <v>109.28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E64-червень!E64</f>
        <v>30</v>
      </c>
      <c r="O64" s="168">
        <f>F64-червень!F64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25.38</v>
      </c>
      <c r="G65" s="162">
        <f t="shared" si="12"/>
        <v>16.58</v>
      </c>
      <c r="H65" s="164">
        <f t="shared" si="10"/>
        <v>288.4090909090909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E65-червень!E65</f>
        <v>1.200000000000001</v>
      </c>
      <c r="O65" s="168">
        <f>F65-червень!F65</f>
        <v>0</v>
      </c>
      <c r="P65" s="167">
        <f t="shared" si="14"/>
        <v>-1.200000000000001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652274.51</v>
      </c>
      <c r="G67" s="151">
        <f>F67-E67</f>
        <v>-110268.18999999994</v>
      </c>
      <c r="H67" s="152">
        <f>F67/E67*100</f>
        <v>85.53940782594864</v>
      </c>
      <c r="I67" s="153">
        <f>F67-D67</f>
        <v>-705216.5900000001</v>
      </c>
      <c r="J67" s="153">
        <f>F67/D67*100</f>
        <v>48.05000268510047</v>
      </c>
      <c r="K67" s="153">
        <v>494785.99</v>
      </c>
      <c r="L67" s="153">
        <f>F67-K67</f>
        <v>157488.52000000002</v>
      </c>
      <c r="M67" s="219">
        <f>F67/K67</f>
        <v>1.3182962395519728</v>
      </c>
      <c r="N67" s="151">
        <f>N8+N41+N65+N66</f>
        <v>123743.40000000004</v>
      </c>
      <c r="O67" s="151">
        <f>O8+O41+O65+O66</f>
        <v>8725.8</v>
      </c>
      <c r="P67" s="155">
        <f>O67-N67</f>
        <v>-115017.60000000003</v>
      </c>
      <c r="Q67" s="153">
        <f>O67/N67*100</f>
        <v>7.051527596623332</v>
      </c>
      <c r="R67" s="27">
        <f>R8+R41+R65+R66</f>
        <v>108115.7</v>
      </c>
      <c r="S67" s="280">
        <f>O67-R67</f>
        <v>-99389.9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3.73</v>
      </c>
      <c r="G76" s="162">
        <f t="shared" si="19"/>
        <v>-13496.27</v>
      </c>
      <c r="H76" s="164">
        <f>F76/E76*100</f>
        <v>0.02762962962962963</v>
      </c>
      <c r="I76" s="167">
        <f t="shared" si="20"/>
        <v>-104202.3</v>
      </c>
      <c r="J76" s="167">
        <f>F76/D76*100</f>
        <v>0.0035794473697923234</v>
      </c>
      <c r="K76" s="167">
        <v>1042.02</v>
      </c>
      <c r="L76" s="167">
        <f t="shared" si="21"/>
        <v>-1038.29</v>
      </c>
      <c r="M76" s="209">
        <f>F76/K76</f>
        <v>0.003579585804495115</v>
      </c>
      <c r="N76" s="164">
        <f>E76-червень!E76</f>
        <v>4500</v>
      </c>
      <c r="O76" s="168">
        <f>F76-червень!F76</f>
        <v>0.009999999999999787</v>
      </c>
      <c r="P76" s="167">
        <f t="shared" si="22"/>
        <v>-4499.99</v>
      </c>
      <c r="Q76" s="167">
        <f>O76/N76*100</f>
        <v>0.00022222222222221752</v>
      </c>
      <c r="R76" s="38">
        <v>0</v>
      </c>
      <c r="S76" s="38">
        <f aca="true" t="shared" si="23" ref="S76:S87">O76-R76</f>
        <v>0.009999999999999787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1617.15</v>
      </c>
      <c r="G77" s="162">
        <f t="shared" si="19"/>
        <v>-17612.85</v>
      </c>
      <c r="H77" s="164">
        <f>F77/E77*100</f>
        <v>8.409516380655226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E77-червень!E77</f>
        <v>3600</v>
      </c>
      <c r="O77" s="168">
        <f>F77-червень!F77</f>
        <v>0</v>
      </c>
      <c r="P77" s="167">
        <f t="shared" si="22"/>
        <v>-3600</v>
      </c>
      <c r="Q77" s="167">
        <f>O77/N77*100</f>
        <v>0</v>
      </c>
      <c r="R77" s="38">
        <v>200</v>
      </c>
      <c r="S77" s="38">
        <f t="shared" si="23"/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6673.07</v>
      </c>
      <c r="G78" s="162">
        <f t="shared" si="19"/>
        <v>-13376.93</v>
      </c>
      <c r="H78" s="164">
        <f>F78/E78*100</f>
        <v>33.282144638403985</v>
      </c>
      <c r="I78" s="167">
        <f t="shared" si="20"/>
        <v>-72326.93</v>
      </c>
      <c r="J78" s="167">
        <f>F78/D78*100</f>
        <v>8.44692405063291</v>
      </c>
      <c r="K78" s="167">
        <v>9374.51</v>
      </c>
      <c r="L78" s="167">
        <f t="shared" si="21"/>
        <v>-2701.4400000000005</v>
      </c>
      <c r="M78" s="209">
        <f>F78/K78</f>
        <v>0.7118313383846195</v>
      </c>
      <c r="N78" s="164">
        <f>E78-червень!E78</f>
        <v>3850</v>
      </c>
      <c r="O78" s="168">
        <f>F78-червень!F78</f>
        <v>104.84999999999945</v>
      </c>
      <c r="P78" s="167">
        <f t="shared" si="22"/>
        <v>-3745.1500000000005</v>
      </c>
      <c r="Q78" s="167">
        <f>O78/N78*100</f>
        <v>2.7233766233766095</v>
      </c>
      <c r="R78" s="38">
        <v>1500</v>
      </c>
      <c r="S78" s="38">
        <f t="shared" si="23"/>
        <v>-1395.1500000000005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7</v>
      </c>
      <c r="G79" s="162">
        <f t="shared" si="19"/>
        <v>0</v>
      </c>
      <c r="H79" s="164">
        <f>F79/E79*100</f>
        <v>100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E79-червень!E79</f>
        <v>1</v>
      </c>
      <c r="O79" s="168">
        <f>F79-червень!F79</f>
        <v>0</v>
      </c>
      <c r="P79" s="167">
        <f t="shared" si="22"/>
        <v>-1</v>
      </c>
      <c r="Q79" s="167">
        <f>O79/N79*100</f>
        <v>0</v>
      </c>
      <c r="R79" s="38">
        <v>1</v>
      </c>
      <c r="S79" s="38">
        <f t="shared" si="23"/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8300.95</v>
      </c>
      <c r="G80" s="185">
        <f t="shared" si="19"/>
        <v>-44486.05</v>
      </c>
      <c r="H80" s="186">
        <f>F80/E80*100</f>
        <v>15.72536798833046</v>
      </c>
      <c r="I80" s="187">
        <f t="shared" si="20"/>
        <v>-228917.08</v>
      </c>
      <c r="J80" s="187">
        <f>F80/D80*100</f>
        <v>3.4992913481323495</v>
      </c>
      <c r="K80" s="187">
        <v>11358.57</v>
      </c>
      <c r="L80" s="187">
        <f t="shared" si="21"/>
        <v>-3057.619999999999</v>
      </c>
      <c r="M80" s="214">
        <f>F80/K80</f>
        <v>0.730809424073629</v>
      </c>
      <c r="N80" s="185">
        <f>N76+N77+N78+N79</f>
        <v>11951</v>
      </c>
      <c r="O80" s="189">
        <f>O76+O77+O78+O79</f>
        <v>104.85999999999946</v>
      </c>
      <c r="P80" s="187">
        <f t="shared" si="22"/>
        <v>-11846.140000000001</v>
      </c>
      <c r="Q80" s="187">
        <f>O80/N80*100</f>
        <v>0.8774161158062042</v>
      </c>
      <c r="R80" s="39">
        <f>SUM(R76:R79)</f>
        <v>1701</v>
      </c>
      <c r="S80" s="39">
        <f t="shared" si="23"/>
        <v>-1596.1400000000006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E81-червень!E81</f>
        <v>0</v>
      </c>
      <c r="O81" s="168">
        <f>F81-червень!F81</f>
        <v>0</v>
      </c>
      <c r="P81" s="167">
        <f t="shared" si="22"/>
        <v>0</v>
      </c>
      <c r="Q81" s="167"/>
      <c r="R81" s="38">
        <v>1</v>
      </c>
      <c r="S81" s="38">
        <f t="shared" si="23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5104.01</v>
      </c>
      <c r="G83" s="162">
        <f t="shared" si="19"/>
        <v>593.21</v>
      </c>
      <c r="H83" s="164">
        <f>F83/E83*100</f>
        <v>113.15088232685999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E83-червень!E83</f>
        <v>3.800000000000182</v>
      </c>
      <c r="O83" s="168">
        <f>F83-червень!F83</f>
        <v>0</v>
      </c>
      <c r="P83" s="167">
        <f>O83-N83</f>
        <v>-3.800000000000182</v>
      </c>
      <c r="Q83" s="190">
        <f>O83/N83*100</f>
        <v>0</v>
      </c>
      <c r="R83" s="41">
        <v>2850</v>
      </c>
      <c r="S83" s="288">
        <f t="shared" si="23"/>
        <v>-2850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5139.37</v>
      </c>
      <c r="G85" s="183">
        <f>G81+G84+G82+G83</f>
        <v>624.57</v>
      </c>
      <c r="H85" s="186">
        <f>F85/E85*100</f>
        <v>113.83383538584211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3.800000000000182</v>
      </c>
      <c r="O85" s="189">
        <f>O81+O84+O82+O83</f>
        <v>0</v>
      </c>
      <c r="P85" s="185">
        <f>P81+P84+P82+P83</f>
        <v>-3.800000000000182</v>
      </c>
      <c r="Q85" s="187">
        <f>O85/N85*100</f>
        <v>0</v>
      </c>
      <c r="R85" s="39">
        <f>SUM(R81:R84)</f>
        <v>2851</v>
      </c>
      <c r="S85" s="39">
        <f t="shared" si="23"/>
        <v>-2851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7.74</v>
      </c>
      <c r="G86" s="162">
        <f t="shared" si="19"/>
        <v>-17.060000000000002</v>
      </c>
      <c r="H86" s="164">
        <f>F86/E86*100</f>
        <v>31.209677419354836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E86-червень!E86</f>
        <v>1.5</v>
      </c>
      <c r="O86" s="168">
        <f>F86-червень!F86</f>
        <v>0</v>
      </c>
      <c r="P86" s="167">
        <f t="shared" si="22"/>
        <v>-1.5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13481.000000000002</v>
      </c>
      <c r="G88" s="192">
        <f>F88-E88</f>
        <v>-43845.600000000006</v>
      </c>
      <c r="H88" s="193">
        <f>F88/E88*100</f>
        <v>23.516133871536077</v>
      </c>
      <c r="I88" s="194">
        <f>F88-D88</f>
        <v>-232175.03</v>
      </c>
      <c r="J88" s="194">
        <f>F88/D88*100</f>
        <v>5.4877545647871955</v>
      </c>
      <c r="K88" s="194">
        <v>16270.96</v>
      </c>
      <c r="L88" s="194">
        <f>F88-K88</f>
        <v>-2789.9599999999973</v>
      </c>
      <c r="M88" s="221">
        <f t="shared" si="24"/>
        <v>0.8285313220608989</v>
      </c>
      <c r="N88" s="191">
        <f>N74+N75+N80+N85+N86</f>
        <v>11956.3</v>
      </c>
      <c r="O88" s="191">
        <f>O74+O75+O80+O85+O86</f>
        <v>104.85999999999946</v>
      </c>
      <c r="P88" s="194">
        <f t="shared" si="22"/>
        <v>-11851.44</v>
      </c>
      <c r="Q88" s="194">
        <f>O88/N88*100</f>
        <v>0.8770271739584943</v>
      </c>
      <c r="R88" s="27">
        <f>R80+R85+R86+R87</f>
        <v>4553.2</v>
      </c>
      <c r="S88" s="27">
        <f>S80+S85+S86+S87</f>
        <v>-4448.34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665755.51</v>
      </c>
      <c r="G89" s="192">
        <f>F89-E89</f>
        <v>-154113.78999999992</v>
      </c>
      <c r="H89" s="193">
        <f>F89/E89*100</f>
        <v>81.202639249939</v>
      </c>
      <c r="I89" s="194">
        <f>F89-D89</f>
        <v>-937391.6200000001</v>
      </c>
      <c r="J89" s="194">
        <f>F89/D89*100</f>
        <v>41.5280355459327</v>
      </c>
      <c r="K89" s="194">
        <f>K67+K88</f>
        <v>511056.95</v>
      </c>
      <c r="L89" s="194">
        <f>F89-K89</f>
        <v>154698.56</v>
      </c>
      <c r="M89" s="221">
        <f t="shared" si="24"/>
        <v>1.302703172317684</v>
      </c>
      <c r="N89" s="192">
        <f>N67+N88</f>
        <v>135699.70000000004</v>
      </c>
      <c r="O89" s="192">
        <f>O67+O88</f>
        <v>8830.659999999998</v>
      </c>
      <c r="P89" s="194">
        <f t="shared" si="22"/>
        <v>-126869.04000000004</v>
      </c>
      <c r="Q89" s="194">
        <f>O89/N89*100</f>
        <v>6.507501490423335</v>
      </c>
      <c r="R89" s="27">
        <f>R67+R88</f>
        <v>112668.9</v>
      </c>
      <c r="S89" s="27">
        <f>S67+S88</f>
        <v>-103838.23999999999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19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6053.557894736844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42920</v>
      </c>
      <c r="D93" s="29">
        <v>2960.1</v>
      </c>
      <c r="G93" s="4" t="s">
        <v>58</v>
      </c>
      <c r="O93" s="303"/>
      <c r="P93" s="303"/>
    </row>
    <row r="94" spans="3:16" ht="15">
      <c r="C94" s="81">
        <v>42919</v>
      </c>
      <c r="D94" s="29">
        <v>5765.7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42916</v>
      </c>
      <c r="D95" s="29">
        <v>14988.4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155.85575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936.9699999999999</v>
      </c>
      <c r="G100" s="68">
        <f>G48+G51+G52</f>
        <v>229.97000000000003</v>
      </c>
      <c r="H100" s="69"/>
      <c r="I100" s="69"/>
      <c r="N100" s="29">
        <f>N48+N51+N52</f>
        <v>86</v>
      </c>
      <c r="O100" s="202">
        <f>O48+O51+O52</f>
        <v>26.520000000000053</v>
      </c>
      <c r="P100" s="29">
        <f>P48+P51+P52</f>
        <v>-59.47999999999995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617526.4900000001</v>
      </c>
      <c r="G102" s="29">
        <f>F102-E102</f>
        <v>-110085.0099999999</v>
      </c>
      <c r="H102" s="230">
        <f>F102/E102</f>
        <v>0.8487035870103758</v>
      </c>
      <c r="I102" s="29">
        <f>F102-D102</f>
        <v>-681522.11</v>
      </c>
      <c r="J102" s="230">
        <f>F102/D102</f>
        <v>0.47536827336560006</v>
      </c>
      <c r="N102" s="29">
        <f>N9+N15+N17+N18+N19+N23+N42+N45+N65+N59</f>
        <v>118465.80000000003</v>
      </c>
      <c r="O102" s="229">
        <f>O9+O15+O17+O18+O19+O23+O42+O45+O65+O59</f>
        <v>5822.639999999999</v>
      </c>
      <c r="P102" s="29">
        <f>O102-N102</f>
        <v>-112643.16000000003</v>
      </c>
      <c r="Q102" s="230">
        <f>O102/N102</f>
        <v>0.049150387706831826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34739.09</v>
      </c>
      <c r="G103" s="29">
        <f>G43+G44+G46+G48+G50+G51+G52+G53+G54+G60+G64+G47</f>
        <v>-186.86000000000126</v>
      </c>
      <c r="H103" s="230">
        <f>F103/E103</f>
        <v>0.9945003320813485</v>
      </c>
      <c r="I103" s="29">
        <f>I43+I44+I46+I48+I50+I51+I52+I53+I54+I60+I64+I47</f>
        <v>-23698.160000000003</v>
      </c>
      <c r="J103" s="230">
        <f>F103/D103</f>
        <v>0.5944148522051589</v>
      </c>
      <c r="K103" s="29">
        <f aca="true" t="shared" si="25" ref="K103:P103">K43+K44+K46+K48+K50+K51+K52+K53+K54+K60+K64+K47</f>
        <v>29017.919999999995</v>
      </c>
      <c r="L103" s="29">
        <f t="shared" si="25"/>
        <v>5726.419999999998</v>
      </c>
      <c r="M103" s="29">
        <f t="shared" si="25"/>
        <v>17.7247836126562</v>
      </c>
      <c r="N103" s="29">
        <f>N43+N44+N46+N48+N50+N51+N52+N53+N54+N60+N64+N47+N66</f>
        <v>5277.6</v>
      </c>
      <c r="O103" s="229">
        <f>O43+O44+O46+O48+O50+O51+O52+O53+O54+O60+O64+O47+O66</f>
        <v>2895.41</v>
      </c>
      <c r="P103" s="29">
        <f t="shared" si="25"/>
        <v>-2382.1899999999996</v>
      </c>
      <c r="Q103" s="230">
        <f>O103/N103</f>
        <v>0.5486224799151128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652265.5800000001</v>
      </c>
      <c r="G104" s="29">
        <f t="shared" si="26"/>
        <v>-110271.8699999999</v>
      </c>
      <c r="H104" s="230">
        <f>F104/E104</f>
        <v>0.8553823674398825</v>
      </c>
      <c r="I104" s="29">
        <f t="shared" si="26"/>
        <v>-705220.27</v>
      </c>
      <c r="J104" s="230">
        <f>F104/D104</f>
        <v>0.48049344853899967</v>
      </c>
      <c r="K104" s="29">
        <f t="shared" si="26"/>
        <v>29017.919999999995</v>
      </c>
      <c r="L104" s="29">
        <f t="shared" si="26"/>
        <v>5726.419999999998</v>
      </c>
      <c r="M104" s="29">
        <f t="shared" si="26"/>
        <v>17.7247836126562</v>
      </c>
      <c r="N104" s="29">
        <f t="shared" si="26"/>
        <v>123743.40000000004</v>
      </c>
      <c r="O104" s="229">
        <f t="shared" si="26"/>
        <v>8718.05</v>
      </c>
      <c r="P104" s="29">
        <f t="shared" si="26"/>
        <v>-115025.35000000003</v>
      </c>
      <c r="Q104" s="230">
        <f>O104/N104</f>
        <v>0.07045264636336157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8.929999999934807</v>
      </c>
      <c r="G105" s="29">
        <f t="shared" si="27"/>
        <v>3.6799999999493593</v>
      </c>
      <c r="H105" s="230"/>
      <c r="I105" s="29">
        <f t="shared" si="27"/>
        <v>3.6799999999348074</v>
      </c>
      <c r="J105" s="230"/>
      <c r="K105" s="29">
        <f t="shared" si="27"/>
        <v>465768.07</v>
      </c>
      <c r="L105" s="29">
        <f t="shared" si="27"/>
        <v>151762.10000000003</v>
      </c>
      <c r="M105" s="29">
        <f t="shared" si="27"/>
        <v>-16.406487373104227</v>
      </c>
      <c r="N105" s="29">
        <f t="shared" si="27"/>
        <v>0</v>
      </c>
      <c r="O105" s="29">
        <f t="shared" si="27"/>
        <v>7.75</v>
      </c>
      <c r="P105" s="29">
        <f t="shared" si="27"/>
        <v>7.75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33735.32</v>
      </c>
      <c r="G111" s="192">
        <f>F111-E111</f>
        <v>-41693.340000000004</v>
      </c>
      <c r="H111" s="193">
        <f>F111/E111*100</f>
        <v>44.72480354284432</v>
      </c>
      <c r="I111" s="194">
        <f>F111-D111</f>
        <v>-284328.93</v>
      </c>
      <c r="J111" s="194">
        <f>F111/D111*100</f>
        <v>10.606448225476456</v>
      </c>
      <c r="K111" s="194">
        <v>3039.87</v>
      </c>
      <c r="L111" s="194">
        <f>F111-K111</f>
        <v>30695.45</v>
      </c>
      <c r="M111" s="269">
        <f>F111/K111</f>
        <v>11.097619306088747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686009.83</v>
      </c>
      <c r="G112" s="192">
        <f>F112-E112</f>
        <v>-151961.53000000003</v>
      </c>
      <c r="H112" s="193">
        <f>F112/E112*100</f>
        <v>81.86554609694537</v>
      </c>
      <c r="I112" s="194">
        <f>F112-D112</f>
        <v>-989545.5200000001</v>
      </c>
      <c r="J112" s="194">
        <f>F112/D112*100</f>
        <v>40.942236256176194</v>
      </c>
      <c r="K112" s="194">
        <f>K89+K111</f>
        <v>514096.82</v>
      </c>
      <c r="L112" s="194">
        <f>F112-K112</f>
        <v>171913.00999999995</v>
      </c>
      <c r="M112" s="269">
        <f>F112/K112</f>
        <v>1.334398119793855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1231838.91</v>
      </c>
      <c r="G124" s="278">
        <f t="shared" si="29"/>
        <v>-156788.05000000005</v>
      </c>
      <c r="H124" s="277">
        <f t="shared" si="31"/>
        <v>88.70913106857726</v>
      </c>
      <c r="I124" s="279">
        <f t="shared" si="30"/>
        <v>-1666585.1300000001</v>
      </c>
      <c r="J124" s="279">
        <f t="shared" si="32"/>
        <v>42.50029992160843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5" sqref="E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212</v>
      </c>
      <c r="O3" s="331" t="s">
        <v>213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209</v>
      </c>
      <c r="F4" s="314" t="s">
        <v>33</v>
      </c>
      <c r="G4" s="305" t="s">
        <v>210</v>
      </c>
      <c r="H4" s="316" t="s">
        <v>211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217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03"/>
      <c r="P93" s="303"/>
    </row>
    <row r="94" spans="3:16" ht="15">
      <c r="C94" s="81">
        <v>42913</v>
      </c>
      <c r="D94" s="29">
        <v>9872.9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42912</v>
      </c>
      <c r="D95" s="29">
        <v>4876.1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225.52589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17.633620466447557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17.633620466447557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-16.33295973027756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207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201</v>
      </c>
      <c r="O3" s="331" t="s">
        <v>202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198</v>
      </c>
      <c r="F4" s="314" t="s">
        <v>33</v>
      </c>
      <c r="G4" s="305" t="s">
        <v>199</v>
      </c>
      <c r="H4" s="316" t="s">
        <v>200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208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204</v>
      </c>
      <c r="L5" s="309"/>
      <c r="M5" s="310"/>
      <c r="N5" s="317"/>
      <c r="O5" s="319"/>
      <c r="P5" s="306"/>
      <c r="Q5" s="307"/>
      <c r="R5" s="311" t="s">
        <v>203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3"/>
      <c r="P93" s="303"/>
    </row>
    <row r="94" spans="3:16" ht="15">
      <c r="C94" s="81">
        <v>42885</v>
      </c>
      <c r="D94" s="29">
        <v>10664.9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42884</v>
      </c>
      <c r="D95" s="29">
        <v>6919.44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1135.71022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191</v>
      </c>
      <c r="O3" s="331" t="s">
        <v>190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187</v>
      </c>
      <c r="F4" s="314" t="s">
        <v>33</v>
      </c>
      <c r="G4" s="305" t="s">
        <v>188</v>
      </c>
      <c r="H4" s="316" t="s">
        <v>189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197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192</v>
      </c>
      <c r="L5" s="309"/>
      <c r="M5" s="310"/>
      <c r="N5" s="317"/>
      <c r="O5" s="319"/>
      <c r="P5" s="306"/>
      <c r="Q5" s="307"/>
      <c r="R5" s="311" t="s">
        <v>193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0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  <c r="T1" s="246"/>
      <c r="U1" s="249"/>
      <c r="V1" s="259"/>
      <c r="W1" s="259"/>
    </row>
    <row r="2" spans="2:23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163</v>
      </c>
      <c r="O3" s="331" t="s">
        <v>164</v>
      </c>
      <c r="P3" s="331"/>
      <c r="Q3" s="331"/>
      <c r="R3" s="331"/>
      <c r="S3" s="33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2"/>
      <c r="B4" s="324"/>
      <c r="C4" s="325"/>
      <c r="D4" s="326"/>
      <c r="E4" s="332" t="s">
        <v>153</v>
      </c>
      <c r="F4" s="314" t="s">
        <v>33</v>
      </c>
      <c r="G4" s="305" t="s">
        <v>162</v>
      </c>
      <c r="H4" s="316" t="s">
        <v>176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186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169</v>
      </c>
      <c r="L5" s="309"/>
      <c r="M5" s="310"/>
      <c r="N5" s="317"/>
      <c r="O5" s="319"/>
      <c r="P5" s="306"/>
      <c r="Q5" s="307"/>
      <c r="R5" s="308" t="s">
        <v>102</v>
      </c>
      <c r="S5" s="31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144</v>
      </c>
      <c r="O3" s="331" t="s">
        <v>148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149</v>
      </c>
      <c r="F4" s="314" t="s">
        <v>33</v>
      </c>
      <c r="G4" s="305" t="s">
        <v>145</v>
      </c>
      <c r="H4" s="316" t="s">
        <v>146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152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147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134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123</v>
      </c>
      <c r="O3" s="331" t="s">
        <v>118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135</v>
      </c>
      <c r="F4" s="314" t="s">
        <v>33</v>
      </c>
      <c r="G4" s="305" t="s">
        <v>136</v>
      </c>
      <c r="H4" s="316" t="s">
        <v>137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142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0" t="s">
        <v>132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126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129</v>
      </c>
      <c r="O3" s="331" t="s">
        <v>125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127</v>
      </c>
      <c r="F4" s="314" t="s">
        <v>33</v>
      </c>
      <c r="G4" s="305" t="s">
        <v>128</v>
      </c>
      <c r="H4" s="316" t="s">
        <v>122</v>
      </c>
      <c r="I4" s="305" t="s">
        <v>103</v>
      </c>
      <c r="J4" s="316" t="s">
        <v>104</v>
      </c>
      <c r="K4" s="85" t="s">
        <v>114</v>
      </c>
      <c r="L4" s="204" t="s">
        <v>113</v>
      </c>
      <c r="M4" s="90" t="s">
        <v>63</v>
      </c>
      <c r="N4" s="316"/>
      <c r="O4" s="318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130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155.85575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2017-07-05T09:02:50Z</cp:lastPrinted>
  <dcterms:created xsi:type="dcterms:W3CDTF">2003-07-28T11:27:56Z</dcterms:created>
  <dcterms:modified xsi:type="dcterms:W3CDTF">2017-07-05T09:25:08Z</dcterms:modified>
  <cp:category/>
  <cp:version/>
  <cp:contentType/>
  <cp:contentStatus/>
</cp:coreProperties>
</file>